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0" windowWidth="16020" windowHeight="9960"/>
  </bookViews>
  <sheets>
    <sheet name="Level Plan" sheetId="1" r:id="rId1"/>
    <sheet name="Chase Plan" sheetId="2" r:id="rId2"/>
    <sheet name="Mixed Plan" sheetId="3" r:id="rId3"/>
    <sheet name="Sheet1" sheetId="4" r:id="rId4"/>
  </sheets>
  <calcPr calcId="145621"/>
</workbook>
</file>

<file path=xl/calcChain.xml><?xml version="1.0" encoding="utf-8"?>
<calcChain xmlns="http://schemas.openxmlformats.org/spreadsheetml/2006/main">
  <c r="B17" i="3" l="1"/>
  <c r="B15" i="3"/>
  <c r="M14" i="3"/>
  <c r="M21" i="3" s="1"/>
  <c r="L14" i="3"/>
  <c r="L21" i="3" s="1"/>
  <c r="K14" i="3"/>
  <c r="K21" i="3" s="1"/>
  <c r="J14" i="3"/>
  <c r="J21" i="3" s="1"/>
  <c r="I14" i="3"/>
  <c r="I21" i="3" s="1"/>
  <c r="H14" i="3"/>
  <c r="H21" i="3" s="1"/>
  <c r="G14" i="3"/>
  <c r="G21" i="3" s="1"/>
  <c r="F14" i="3"/>
  <c r="F21" i="3" s="1"/>
  <c r="E14" i="3"/>
  <c r="E21" i="3" s="1"/>
  <c r="D14" i="3"/>
  <c r="D21" i="3" s="1"/>
  <c r="C14" i="3"/>
  <c r="C21" i="3" s="1"/>
  <c r="B14" i="3"/>
  <c r="B21" i="3" s="1"/>
  <c r="N12" i="3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M14" i="2"/>
  <c r="M15" i="2" s="1"/>
  <c r="M19" i="2" s="1"/>
  <c r="L14" i="2"/>
  <c r="M16" i="2" s="1"/>
  <c r="M20" i="2" s="1"/>
  <c r="K14" i="2"/>
  <c r="K15" i="2" s="1"/>
  <c r="K19" i="2" s="1"/>
  <c r="J14" i="2"/>
  <c r="J15" i="2" s="1"/>
  <c r="J19" i="2" s="1"/>
  <c r="I14" i="2"/>
  <c r="J16" i="2" s="1"/>
  <c r="J20" i="2" s="1"/>
  <c r="H14" i="2"/>
  <c r="I16" i="2" s="1"/>
  <c r="I20" i="2" s="1"/>
  <c r="G14" i="2"/>
  <c r="G15" i="2" s="1"/>
  <c r="G19" i="2" s="1"/>
  <c r="F14" i="2"/>
  <c r="F15" i="2" s="1"/>
  <c r="F19" i="2" s="1"/>
  <c r="E14" i="2"/>
  <c r="F16" i="2" s="1"/>
  <c r="F20" i="2" s="1"/>
  <c r="D14" i="2"/>
  <c r="E16" i="2" s="1"/>
  <c r="E20" i="2" s="1"/>
  <c r="C14" i="2"/>
  <c r="C15" i="2" s="1"/>
  <c r="C19" i="2" s="1"/>
  <c r="B14" i="2"/>
  <c r="B16" i="2" s="1"/>
  <c r="B20" i="2" s="1"/>
  <c r="N12" i="2"/>
  <c r="N11" i="2"/>
  <c r="J18" i="1"/>
  <c r="F18" i="1"/>
  <c r="B18" i="1"/>
  <c r="B14" i="1"/>
  <c r="M13" i="1"/>
  <c r="M18" i="1" s="1"/>
  <c r="L13" i="1"/>
  <c r="L18" i="1" s="1"/>
  <c r="K13" i="1"/>
  <c r="K18" i="1" s="1"/>
  <c r="J13" i="1"/>
  <c r="I13" i="1"/>
  <c r="I18" i="1" s="1"/>
  <c r="H13" i="1"/>
  <c r="H18" i="1" s="1"/>
  <c r="G13" i="1"/>
  <c r="G18" i="1" s="1"/>
  <c r="F13" i="1"/>
  <c r="E13" i="1"/>
  <c r="E18" i="1" s="1"/>
  <c r="D13" i="1"/>
  <c r="D18" i="1" s="1"/>
  <c r="C13" i="1"/>
  <c r="C18" i="1" s="1"/>
  <c r="B13" i="1"/>
  <c r="N13" i="1" s="1"/>
  <c r="N11" i="1"/>
  <c r="M21" i="2" l="1"/>
  <c r="F21" i="2"/>
  <c r="J21" i="2"/>
  <c r="C21" i="2"/>
  <c r="N21" i="3"/>
  <c r="N18" i="1"/>
  <c r="B15" i="1"/>
  <c r="C16" i="2"/>
  <c r="C20" i="2" s="1"/>
  <c r="N20" i="2" s="1"/>
  <c r="G16" i="2"/>
  <c r="G20" i="2" s="1"/>
  <c r="G21" i="2" s="1"/>
  <c r="K16" i="2"/>
  <c r="K20" i="2" s="1"/>
  <c r="K21" i="2" s="1"/>
  <c r="N14" i="3"/>
  <c r="B22" i="3"/>
  <c r="D15" i="2"/>
  <c r="D19" i="2" s="1"/>
  <c r="D21" i="2" s="1"/>
  <c r="H15" i="2"/>
  <c r="H19" i="2" s="1"/>
  <c r="H21" i="2" s="1"/>
  <c r="L15" i="2"/>
  <c r="L19" i="2" s="1"/>
  <c r="L21" i="2" s="1"/>
  <c r="D16" i="2"/>
  <c r="D20" i="2" s="1"/>
  <c r="H16" i="2"/>
  <c r="H20" i="2" s="1"/>
  <c r="L16" i="2"/>
  <c r="L20" i="2" s="1"/>
  <c r="E15" i="2"/>
  <c r="E19" i="2" s="1"/>
  <c r="E21" i="2" s="1"/>
  <c r="I15" i="2"/>
  <c r="I19" i="2" s="1"/>
  <c r="I21" i="2" s="1"/>
  <c r="B16" i="3"/>
  <c r="B15" i="2"/>
  <c r="B19" i="2" s="1"/>
  <c r="N19" i="2" s="1"/>
  <c r="B20" i="1" l="1"/>
  <c r="C14" i="1"/>
  <c r="B16" i="1"/>
  <c r="B23" i="3"/>
  <c r="B21" i="2"/>
  <c r="N21" i="2" s="1"/>
  <c r="B18" i="3"/>
  <c r="C15" i="1" l="1"/>
  <c r="C16" i="1" s="1"/>
  <c r="C17" i="3"/>
  <c r="B19" i="3"/>
  <c r="B24" i="3" s="1"/>
  <c r="B19" i="1"/>
  <c r="C19" i="1" l="1"/>
  <c r="B21" i="1"/>
  <c r="D14" i="1"/>
  <c r="C20" i="1"/>
  <c r="B25" i="3"/>
  <c r="C15" i="3"/>
  <c r="C22" i="3" l="1"/>
  <c r="C16" i="3"/>
  <c r="D15" i="1"/>
  <c r="C21" i="1"/>
  <c r="E14" i="1" l="1"/>
  <c r="D20" i="1"/>
  <c r="D16" i="1"/>
  <c r="C23" i="3"/>
  <c r="C18" i="3"/>
  <c r="D17" i="3" l="1"/>
  <c r="C19" i="3"/>
  <c r="C24" i="3" s="1"/>
  <c r="D19" i="1"/>
  <c r="E15" i="1"/>
  <c r="C25" i="3" l="1"/>
  <c r="E20" i="1"/>
  <c r="F14" i="1"/>
  <c r="E16" i="1"/>
  <c r="D21" i="1"/>
  <c r="D15" i="3"/>
  <c r="D22" i="3" l="1"/>
  <c r="F15" i="1"/>
  <c r="D16" i="3"/>
  <c r="D18" i="3"/>
  <c r="E19" i="1"/>
  <c r="F20" i="1" l="1"/>
  <c r="G14" i="1"/>
  <c r="E21" i="1"/>
  <c r="F16" i="1"/>
  <c r="E17" i="3"/>
  <c r="D19" i="3"/>
  <c r="D24" i="3" s="1"/>
  <c r="D23" i="3"/>
  <c r="E15" i="3" l="1"/>
  <c r="G16" i="1"/>
  <c r="G19" i="1" s="1"/>
  <c r="G15" i="1"/>
  <c r="D25" i="3"/>
  <c r="F19" i="1"/>
  <c r="F21" i="1" l="1"/>
  <c r="H14" i="1"/>
  <c r="G20" i="1"/>
  <c r="G21" i="1" s="1"/>
  <c r="E22" i="3"/>
  <c r="E16" i="3"/>
  <c r="E23" i="3" l="1"/>
  <c r="H15" i="1"/>
  <c r="E18" i="3"/>
  <c r="F17" i="3" l="1"/>
  <c r="E19" i="3"/>
  <c r="E24" i="3" s="1"/>
  <c r="E25" i="3" s="1"/>
  <c r="I14" i="1"/>
  <c r="H20" i="1"/>
  <c r="H16" i="1"/>
  <c r="H19" i="1" s="1"/>
  <c r="I15" i="1" l="1"/>
  <c r="F15" i="3"/>
  <c r="F22" i="3" s="1"/>
  <c r="H21" i="1"/>
  <c r="I20" i="1" l="1"/>
  <c r="J14" i="1"/>
  <c r="F16" i="3"/>
  <c r="I16" i="1"/>
  <c r="I19" i="1" s="1"/>
  <c r="J15" i="1" l="1"/>
  <c r="I21" i="1"/>
  <c r="F23" i="3"/>
  <c r="F18" i="3"/>
  <c r="J20" i="1" l="1"/>
  <c r="K14" i="1"/>
  <c r="G17" i="3"/>
  <c r="F19" i="3"/>
  <c r="F24" i="3" s="1"/>
  <c r="F25" i="3" s="1"/>
  <c r="J16" i="1"/>
  <c r="J19" i="1" s="1"/>
  <c r="J21" i="1" s="1"/>
  <c r="G15" i="3" l="1"/>
  <c r="G22" i="3" s="1"/>
  <c r="K15" i="1"/>
  <c r="L14" i="1" l="1"/>
  <c r="K20" i="1"/>
  <c r="K16" i="1"/>
  <c r="K19" i="1" s="1"/>
  <c r="G16" i="3"/>
  <c r="G23" i="3" s="1"/>
  <c r="L15" i="1" l="1"/>
  <c r="L16" i="1" s="1"/>
  <c r="L19" i="1" s="1"/>
  <c r="K21" i="1"/>
  <c r="G18" i="3"/>
  <c r="L20" i="1" l="1"/>
  <c r="L21" i="1" s="1"/>
  <c r="M14" i="1"/>
  <c r="H17" i="3"/>
  <c r="G19" i="3"/>
  <c r="G24" i="3" s="1"/>
  <c r="G25" i="3" s="1"/>
  <c r="H15" i="3" l="1"/>
  <c r="H22" i="3" s="1"/>
  <c r="H16" i="3"/>
  <c r="H23" i="3" s="1"/>
  <c r="M15" i="1"/>
  <c r="M20" i="1" s="1"/>
  <c r="N20" i="1" s="1"/>
  <c r="H18" i="3" l="1"/>
  <c r="M16" i="1"/>
  <c r="M19" i="1" l="1"/>
  <c r="N16" i="1"/>
  <c r="I17" i="3"/>
  <c r="H19" i="3"/>
  <c r="H24" i="3" s="1"/>
  <c r="H25" i="3" s="1"/>
  <c r="I15" i="3" l="1"/>
  <c r="I22" i="3" s="1"/>
  <c r="M21" i="1"/>
  <c r="N19" i="1"/>
  <c r="N21" i="1" s="1"/>
  <c r="I16" i="3" l="1"/>
  <c r="I23" i="3" s="1"/>
  <c r="I18" i="3" l="1"/>
  <c r="J17" i="3" l="1"/>
  <c r="I19" i="3"/>
  <c r="I24" i="3" s="1"/>
  <c r="I25" i="3" s="1"/>
  <c r="J15" i="3" l="1"/>
  <c r="J22" i="3" s="1"/>
  <c r="J16" i="3" l="1"/>
  <c r="J23" i="3" s="1"/>
  <c r="J18" i="3"/>
  <c r="K17" i="3" l="1"/>
  <c r="J19" i="3"/>
  <c r="J24" i="3" s="1"/>
  <c r="J25" i="3" s="1"/>
  <c r="K15" i="3" l="1"/>
  <c r="K22" i="3" s="1"/>
  <c r="K16" i="3" l="1"/>
  <c r="K23" i="3" l="1"/>
  <c r="K18" i="3"/>
  <c r="L17" i="3" l="1"/>
  <c r="K19" i="3"/>
  <c r="K24" i="3" s="1"/>
  <c r="K25" i="3"/>
  <c r="L15" i="3" l="1"/>
  <c r="L22" i="3" s="1"/>
  <c r="L16" i="3"/>
  <c r="L23" i="3" s="1"/>
  <c r="L18" i="3" l="1"/>
  <c r="M17" i="3" l="1"/>
  <c r="L19" i="3"/>
  <c r="L24" i="3" s="1"/>
  <c r="L25" i="3" s="1"/>
  <c r="M15" i="3" l="1"/>
  <c r="M22" i="3" l="1"/>
  <c r="N15" i="3"/>
  <c r="M16" i="3"/>
  <c r="M18" i="3"/>
  <c r="M19" i="3" s="1"/>
  <c r="M24" i="3" s="1"/>
  <c r="N24" i="3" s="1"/>
  <c r="M23" i="3" l="1"/>
  <c r="N23" i="3" s="1"/>
  <c r="N16" i="3"/>
  <c r="M25" i="3"/>
  <c r="N25" i="3" s="1"/>
  <c r="N22" i="3"/>
</calcChain>
</file>

<file path=xl/sharedStrings.xml><?xml version="1.0" encoding="utf-8"?>
<sst xmlns="http://schemas.openxmlformats.org/spreadsheetml/2006/main" count="125" uniqueCount="75">
  <si>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</si>
  <si>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</si>
  <si>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</si>
  <si>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</si>
  <si>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</si>
  <si>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</si>
  <si>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</si>
  <si>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</si>
  <si>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</si>
  <si>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</si>
  <si>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</si>
  <si>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</si>
  <si>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Forecast</t>
  </si>
  <si>
    <t>Production</t>
  </si>
  <si>
    <t>Beginning Inventory</t>
  </si>
  <si>
    <t>Ending Inventory</t>
  </si>
  <si>
    <t>Average Inventory</t>
  </si>
  <si>
    <t>Reg. time production cost/pair</t>
  </si>
  <si>
    <t>Production and Inventory Costs</t>
  </si>
  <si>
    <t>Reg. time production cost in $</t>
  </si>
  <si>
    <t>Inventory holding cost in $</t>
  </si>
  <si>
    <t>Total</t>
  </si>
  <si>
    <t>Total cost In $</t>
  </si>
  <si>
    <t>Hiring cost/worker</t>
  </si>
  <si>
    <t>Firing cost/worker</t>
  </si>
  <si>
    <t># of Workers Hired</t>
  </si>
  <si>
    <t># of Workers Fired</t>
  </si>
  <si>
    <t># of Workers Required</t>
  </si>
  <si>
    <t>Current Workforce</t>
  </si>
  <si>
    <t>Hiring cost in $</t>
  </si>
  <si>
    <t>Firing cost in $</t>
  </si>
  <si>
    <t>Overtime cost/unit</t>
  </si>
  <si>
    <t>Subcontracting cost/unit</t>
  </si>
  <si>
    <t>Regular time Production</t>
  </si>
  <si>
    <t>Overtime production</t>
  </si>
  <si>
    <t>Subcontracting</t>
  </si>
  <si>
    <t>Overtime cost in $</t>
  </si>
  <si>
    <t>Subcontracting cost in $</t>
  </si>
  <si>
    <t># of working days</t>
  </si>
  <si>
    <t>Reg. time production cost/unit</t>
  </si>
  <si>
    <t>Average inventory holding cost/unit/month</t>
  </si>
  <si>
    <t>Workforce Size</t>
  </si>
  <si>
    <t>Production Rate/employee/day</t>
  </si>
  <si>
    <t>Backorder Cost in $</t>
  </si>
  <si>
    <t>Backorder Cost in $/unit/month</t>
  </si>
  <si>
    <t>Production rate/worker/day in units</t>
  </si>
  <si>
    <t>Overtime Limit</t>
  </si>
  <si>
    <t>Subcontracting Limit</t>
  </si>
  <si>
    <t>=($B$6*$B$7*B$12)</t>
  </si>
  <si>
    <t>=(B14+B13-B11)</t>
  </si>
  <si>
    <t>=(B14+B15)/2</t>
  </si>
  <si>
    <t>=($B$4*B13)</t>
  </si>
  <si>
    <t>=IF(B16&gt;0,($B$5*B16),0)</t>
  </si>
  <si>
    <t>=IF(B15&gt;0,0,($B$8*(-B15)))</t>
  </si>
  <si>
    <t>=(B18+B19+B20)</t>
  </si>
  <si>
    <t>=(N18+N19+N20)</t>
  </si>
  <si>
    <t>Solved Problem 15-1b: Chase Production strategy</t>
  </si>
  <si>
    <t>=(B15*$B$6)</t>
  </si>
  <si>
    <t>=(B16*$B$7)</t>
  </si>
  <si>
    <t>=ROUNDUP(B13/($B$5*D$12),0)</t>
  </si>
  <si>
    <t>=IF(B14&gt;$B$8,B14-$B$8,0)</t>
  </si>
  <si>
    <t>=IF($B$8&gt;B14,$B$8-B14,0)</t>
  </si>
  <si>
    <t>=SUM(B21:M21)</t>
  </si>
  <si>
    <t>=($B$2*B14)</t>
  </si>
  <si>
    <t>=(B15*$B$4)</t>
  </si>
  <si>
    <t>=(B16*$B$5)</t>
  </si>
  <si>
    <t>=($B$6*B19)</t>
  </si>
  <si>
    <t>=(B21+B22+B23+B24)</t>
  </si>
  <si>
    <t>=($B$3*$B$7*B13)</t>
  </si>
  <si>
    <t>=IF(B12-(B17+B14)&gt;0,MIN(($B$8*B14),(B12-B17-B14)),0)</t>
  </si>
  <si>
    <t>=IF(B12-(B17+B14+B15)&gt;0,MIN($B$9,(B12-B17-B14-B15)),0)</t>
  </si>
  <si>
    <t>=IF((B17+B14+B15+B16-B12)&gt;0,(B17+B14+B15+B16-B12),0)</t>
  </si>
  <si>
    <t>=SUM(B25:M25)</t>
  </si>
  <si>
    <t>Solved Problem 15-1c: Mixed Production strategy</t>
  </si>
  <si>
    <t>Solved Problem 17.1a: Level Production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</si>
</sst>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5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6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1" applyNumberFormat="1" applyFont="1"/>
    <xf numFmtId="0" fontId="0" fillId="0" borderId="0" xfId="0" applyNumberFormat="1"/>
    <xf numFmtId="164" fontId="8" fillId="0" borderId="0" xfId="0" applyNumberFormat="1" applyFont="1"/>
    <xf numFmtId="165" fontId="4" fillId="0" borderId="0" xfId="1" applyNumberFormat="1" applyFont="1"/>
    <xf numFmtId="165" fontId="8" fillId="0" borderId="0" xfId="1" applyNumberFormat="1" applyFont="1"/>
    <xf numFmtId="164" fontId="0" fillId="0" borderId="0" xfId="0" applyNumberForma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2" fillId="0" borderId="0" xfId="0" quotePrefix="1" applyFont="1"/>
    <xf numFmtId="0" fontId="13" fillId="0" borderId="0" xfId="0" quotePrefix="1" applyFont="1"/>
    <xf numFmtId="0" fontId="12" fillId="0" borderId="0" xfId="0" quotePrefix="1" applyFont="1" applyAlignment="1">
      <alignment horizontal="right"/>
    </xf>
    <xf numFmtId="0" fontId="4" fillId="0" borderId="0" xfId="0" quotePrefix="1" applyFont="1"/>
    <xf numFmtId="164" fontId="12" fillId="0" borderId="0" xfId="0" quotePrefix="1" applyNumberFormat="1" applyFont="1"/>
    <xf numFmtId="165" fontId="8" fillId="0" borderId="0" xfId="1" quotePrefix="1" applyNumberFormat="1" applyFont="1"/>
    <xf numFmtId="165" fontId="12" fillId="0" borderId="0" xfId="1" quotePrefix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5</xdr:row>
      <xdr:rowOff>152400</xdr:rowOff>
    </xdr:from>
    <xdr:to>
      <xdr:col>3</xdr:col>
      <xdr:colOff>266700</xdr:colOff>
      <xdr:row>12</xdr:row>
      <xdr:rowOff>66675</xdr:rowOff>
    </xdr:to>
    <xdr:cxnSp macro="">
      <xdr:nvCxnSpPr>
        <xdr:cNvPr id="4" name="Straight Arrow Connector 3"/>
        <xdr:cNvCxnSpPr/>
      </xdr:nvCxnSpPr>
      <xdr:spPr>
        <a:xfrm flipV="1">
          <a:off x="2857500" y="1104900"/>
          <a:ext cx="781050" cy="12668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428625</xdr:colOff>
      <xdr:row>5</xdr:row>
      <xdr:rowOff>171450</xdr:rowOff>
    </xdr:from>
    <xdr:to>
      <xdr:col>6</xdr:col>
      <xdr:colOff>266700</xdr:colOff>
      <xdr:row>14</xdr:row>
      <xdr:rowOff>85726</xdr:rowOff>
    </xdr:to>
    <xdr:cxnSp macro="">
      <xdr:nvCxnSpPr>
        <xdr:cNvPr id="6" name="Straight Arrow Connector 5"/>
        <xdr:cNvCxnSpPr/>
      </xdr:nvCxnSpPr>
      <xdr:spPr>
        <a:xfrm flipV="1">
          <a:off x="2867025" y="1123950"/>
          <a:ext cx="2028825" cy="1647826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333375</xdr:colOff>
      <xdr:row>5</xdr:row>
      <xdr:rowOff>142875</xdr:rowOff>
    </xdr:from>
    <xdr:to>
      <xdr:col>8</xdr:col>
      <xdr:colOff>142875</xdr:colOff>
      <xdr:row>15</xdr:row>
      <xdr:rowOff>95251</xdr:rowOff>
    </xdr:to>
    <xdr:cxnSp macro="">
      <xdr:nvCxnSpPr>
        <xdr:cNvPr id="8" name="Straight Arrow Connector 7"/>
        <xdr:cNvCxnSpPr/>
      </xdr:nvCxnSpPr>
      <xdr:spPr>
        <a:xfrm flipV="1">
          <a:off x="2771775" y="1095375"/>
          <a:ext cx="2971800" cy="1876426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600075</xdr:colOff>
      <xdr:row>17</xdr:row>
      <xdr:rowOff>152400</xdr:rowOff>
    </xdr:from>
    <xdr:to>
      <xdr:col>1</xdr:col>
      <xdr:colOff>28575</xdr:colOff>
      <xdr:row>22</xdr:row>
      <xdr:rowOff>76200</xdr:rowOff>
    </xdr:to>
    <xdr:cxnSp macro="">
      <xdr:nvCxnSpPr>
        <xdr:cNvPr id="10" name="Straight Arrow Connector 9"/>
        <xdr:cNvCxnSpPr/>
      </xdr:nvCxnSpPr>
      <xdr:spPr>
        <a:xfrm flipH="1">
          <a:off x="600075" y="3409950"/>
          <a:ext cx="2133600" cy="8763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1123950</xdr:colOff>
      <xdr:row>18</xdr:row>
      <xdr:rowOff>133350</xdr:rowOff>
    </xdr:from>
    <xdr:to>
      <xdr:col>1</xdr:col>
      <xdr:colOff>209550</xdr:colOff>
      <xdr:row>23</xdr:row>
      <xdr:rowOff>28575</xdr:rowOff>
    </xdr:to>
    <xdr:cxnSp macro="">
      <xdr:nvCxnSpPr>
        <xdr:cNvPr id="13" name="Straight Arrow Connector 12"/>
        <xdr:cNvCxnSpPr/>
      </xdr:nvCxnSpPr>
      <xdr:spPr>
        <a:xfrm flipH="1">
          <a:off x="1123950" y="3581400"/>
          <a:ext cx="1790700" cy="8477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1343025</xdr:colOff>
      <xdr:row>19</xdr:row>
      <xdr:rowOff>114300</xdr:rowOff>
    </xdr:from>
    <xdr:to>
      <xdr:col>1</xdr:col>
      <xdr:colOff>314325</xdr:colOff>
      <xdr:row>24</xdr:row>
      <xdr:rowOff>114300</xdr:rowOff>
    </xdr:to>
    <xdr:cxnSp macro="">
      <xdr:nvCxnSpPr>
        <xdr:cNvPr id="14" name="Straight Arrow Connector 13"/>
        <xdr:cNvCxnSpPr/>
      </xdr:nvCxnSpPr>
      <xdr:spPr>
        <a:xfrm flipH="1">
          <a:off x="1343025" y="3752850"/>
          <a:ext cx="1676400" cy="9525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2257425</xdr:colOff>
      <xdr:row>20</xdr:row>
      <xdr:rowOff>152400</xdr:rowOff>
    </xdr:from>
    <xdr:to>
      <xdr:col>1</xdr:col>
      <xdr:colOff>314326</xdr:colOff>
      <xdr:row>25</xdr:row>
      <xdr:rowOff>47625</xdr:rowOff>
    </xdr:to>
    <xdr:cxnSp macro="">
      <xdr:nvCxnSpPr>
        <xdr:cNvPr id="15" name="Straight Arrow Connector 14"/>
        <xdr:cNvCxnSpPr/>
      </xdr:nvCxnSpPr>
      <xdr:spPr>
        <a:xfrm flipH="1">
          <a:off x="2257425" y="3981450"/>
          <a:ext cx="762001" cy="8477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20</xdr:row>
      <xdr:rowOff>152400</xdr:rowOff>
    </xdr:from>
    <xdr:to>
      <xdr:col>13</xdr:col>
      <xdr:colOff>238126</xdr:colOff>
      <xdr:row>25</xdr:row>
      <xdr:rowOff>47625</xdr:rowOff>
    </xdr:to>
    <xdr:cxnSp macro="">
      <xdr:nvCxnSpPr>
        <xdr:cNvPr id="25" name="Straight Arrow Connector 24"/>
        <xdr:cNvCxnSpPr/>
      </xdr:nvCxnSpPr>
      <xdr:spPr>
        <a:xfrm flipH="1">
          <a:off x="7724775" y="3981450"/>
          <a:ext cx="762001" cy="8477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17</xdr:row>
      <xdr:rowOff>142875</xdr:rowOff>
    </xdr:from>
    <xdr:to>
      <xdr:col>1</xdr:col>
      <xdr:colOff>200025</xdr:colOff>
      <xdr:row>22</xdr:row>
      <xdr:rowOff>57150</xdr:rowOff>
    </xdr:to>
    <xdr:cxnSp macro="">
      <xdr:nvCxnSpPr>
        <xdr:cNvPr id="2" name="Straight Arrow Connector 1"/>
        <xdr:cNvCxnSpPr/>
      </xdr:nvCxnSpPr>
      <xdr:spPr>
        <a:xfrm flipH="1">
          <a:off x="457200" y="3400425"/>
          <a:ext cx="2562225" cy="8667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619125</xdr:colOff>
      <xdr:row>18</xdr:row>
      <xdr:rowOff>114300</xdr:rowOff>
    </xdr:from>
    <xdr:to>
      <xdr:col>1</xdr:col>
      <xdr:colOff>504825</xdr:colOff>
      <xdr:row>23</xdr:row>
      <xdr:rowOff>85725</xdr:rowOff>
    </xdr:to>
    <xdr:cxnSp macro="">
      <xdr:nvCxnSpPr>
        <xdr:cNvPr id="4" name="Straight Arrow Connector 3"/>
        <xdr:cNvCxnSpPr/>
      </xdr:nvCxnSpPr>
      <xdr:spPr>
        <a:xfrm flipH="1">
          <a:off x="619125" y="3562350"/>
          <a:ext cx="2705100" cy="9239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647700</xdr:colOff>
      <xdr:row>19</xdr:row>
      <xdr:rowOff>104775</xdr:rowOff>
    </xdr:from>
    <xdr:to>
      <xdr:col>1</xdr:col>
      <xdr:colOff>352425</xdr:colOff>
      <xdr:row>24</xdr:row>
      <xdr:rowOff>85725</xdr:rowOff>
    </xdr:to>
    <xdr:cxnSp macro="">
      <xdr:nvCxnSpPr>
        <xdr:cNvPr id="6" name="Straight Arrow Connector 5"/>
        <xdr:cNvCxnSpPr/>
      </xdr:nvCxnSpPr>
      <xdr:spPr>
        <a:xfrm flipH="1">
          <a:off x="647700" y="3743325"/>
          <a:ext cx="2524125" cy="9334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2362200</xdr:colOff>
      <xdr:row>20</xdr:row>
      <xdr:rowOff>152400</xdr:rowOff>
    </xdr:from>
    <xdr:to>
      <xdr:col>1</xdr:col>
      <xdr:colOff>371475</xdr:colOff>
      <xdr:row>25</xdr:row>
      <xdr:rowOff>66675</xdr:rowOff>
    </xdr:to>
    <xdr:cxnSp macro="">
      <xdr:nvCxnSpPr>
        <xdr:cNvPr id="8" name="Straight Arrow Connector 7"/>
        <xdr:cNvCxnSpPr/>
      </xdr:nvCxnSpPr>
      <xdr:spPr>
        <a:xfrm flipH="1">
          <a:off x="2362200" y="3981450"/>
          <a:ext cx="828675" cy="8667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5</xdr:row>
      <xdr:rowOff>95250</xdr:rowOff>
    </xdr:from>
    <xdr:to>
      <xdr:col>6</xdr:col>
      <xdr:colOff>219075</xdr:colOff>
      <xdr:row>14</xdr:row>
      <xdr:rowOff>95250</xdr:rowOff>
    </xdr:to>
    <xdr:cxnSp macro="">
      <xdr:nvCxnSpPr>
        <xdr:cNvPr id="10" name="Straight Arrow Connector 9"/>
        <xdr:cNvCxnSpPr/>
      </xdr:nvCxnSpPr>
      <xdr:spPr>
        <a:xfrm flipV="1">
          <a:off x="3419475" y="1047750"/>
          <a:ext cx="2667000" cy="17335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7</xdr:row>
      <xdr:rowOff>95250</xdr:rowOff>
    </xdr:from>
    <xdr:to>
      <xdr:col>7</xdr:col>
      <xdr:colOff>28575</xdr:colOff>
      <xdr:row>15</xdr:row>
      <xdr:rowOff>66675</xdr:rowOff>
    </xdr:to>
    <xdr:cxnSp macro="">
      <xdr:nvCxnSpPr>
        <xdr:cNvPr id="11" name="Straight Arrow Connector 10"/>
        <xdr:cNvCxnSpPr/>
      </xdr:nvCxnSpPr>
      <xdr:spPr>
        <a:xfrm flipV="1">
          <a:off x="3438525" y="1428750"/>
          <a:ext cx="3067050" cy="15144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581025</xdr:colOff>
      <xdr:row>6</xdr:row>
      <xdr:rowOff>142875</xdr:rowOff>
    </xdr:from>
    <xdr:to>
      <xdr:col>3</xdr:col>
      <xdr:colOff>142875</xdr:colOff>
      <xdr:row>13</xdr:row>
      <xdr:rowOff>76200</xdr:rowOff>
    </xdr:to>
    <xdr:cxnSp macro="">
      <xdr:nvCxnSpPr>
        <xdr:cNvPr id="12" name="Straight Arrow Connector 11"/>
        <xdr:cNvCxnSpPr/>
      </xdr:nvCxnSpPr>
      <xdr:spPr>
        <a:xfrm flipV="1">
          <a:off x="3400425" y="1285875"/>
          <a:ext cx="781050" cy="12858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12</xdr:col>
      <xdr:colOff>209550</xdr:colOff>
      <xdr:row>20</xdr:row>
      <xdr:rowOff>152400</xdr:rowOff>
    </xdr:from>
    <xdr:to>
      <xdr:col>13</xdr:col>
      <xdr:colOff>257175</xdr:colOff>
      <xdr:row>22</xdr:row>
      <xdr:rowOff>114301</xdr:rowOff>
    </xdr:to>
    <xdr:cxnSp macro="">
      <xdr:nvCxnSpPr>
        <xdr:cNvPr id="20" name="Straight Arrow Connector 19"/>
        <xdr:cNvCxnSpPr/>
      </xdr:nvCxnSpPr>
      <xdr:spPr>
        <a:xfrm flipH="1">
          <a:off x="9534525" y="3981450"/>
          <a:ext cx="657225" cy="342901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20</xdr:row>
      <xdr:rowOff>152400</xdr:rowOff>
    </xdr:from>
    <xdr:to>
      <xdr:col>1</xdr:col>
      <xdr:colOff>266701</xdr:colOff>
      <xdr:row>25</xdr:row>
      <xdr:rowOff>85725</xdr:rowOff>
    </xdr:to>
    <xdr:cxnSp macro="">
      <xdr:nvCxnSpPr>
        <xdr:cNvPr id="2" name="Straight Arrow Connector 1"/>
        <xdr:cNvCxnSpPr/>
      </xdr:nvCxnSpPr>
      <xdr:spPr>
        <a:xfrm flipH="1">
          <a:off x="638175" y="3981450"/>
          <a:ext cx="2066926" cy="8858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628650</xdr:colOff>
      <xdr:row>21</xdr:row>
      <xdr:rowOff>114300</xdr:rowOff>
    </xdr:from>
    <xdr:to>
      <xdr:col>1</xdr:col>
      <xdr:colOff>523876</xdr:colOff>
      <xdr:row>26</xdr:row>
      <xdr:rowOff>95250</xdr:rowOff>
    </xdr:to>
    <xdr:cxnSp macro="">
      <xdr:nvCxnSpPr>
        <xdr:cNvPr id="4" name="Straight Arrow Connector 3"/>
        <xdr:cNvCxnSpPr/>
      </xdr:nvCxnSpPr>
      <xdr:spPr>
        <a:xfrm flipH="1">
          <a:off x="628650" y="4133850"/>
          <a:ext cx="2333626" cy="9334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666750</xdr:colOff>
      <xdr:row>22</xdr:row>
      <xdr:rowOff>123825</xdr:rowOff>
    </xdr:from>
    <xdr:to>
      <xdr:col>1</xdr:col>
      <xdr:colOff>533401</xdr:colOff>
      <xdr:row>27</xdr:row>
      <xdr:rowOff>66675</xdr:rowOff>
    </xdr:to>
    <xdr:cxnSp macro="">
      <xdr:nvCxnSpPr>
        <xdr:cNvPr id="6" name="Straight Arrow Connector 5"/>
        <xdr:cNvCxnSpPr/>
      </xdr:nvCxnSpPr>
      <xdr:spPr>
        <a:xfrm flipH="1">
          <a:off x="666750" y="4333875"/>
          <a:ext cx="2305051" cy="8953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600076</xdr:colOff>
      <xdr:row>23</xdr:row>
      <xdr:rowOff>152400</xdr:rowOff>
    </xdr:from>
    <xdr:to>
      <xdr:col>3</xdr:col>
      <xdr:colOff>304800</xdr:colOff>
      <xdr:row>27</xdr:row>
      <xdr:rowOff>66675</xdr:rowOff>
    </xdr:to>
    <xdr:cxnSp macro="">
      <xdr:nvCxnSpPr>
        <xdr:cNvPr id="9" name="Straight Arrow Connector 8"/>
        <xdr:cNvCxnSpPr/>
      </xdr:nvCxnSpPr>
      <xdr:spPr>
        <a:xfrm>
          <a:off x="3038476" y="4552950"/>
          <a:ext cx="923924" cy="6762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457200</xdr:colOff>
      <xdr:row>24</xdr:row>
      <xdr:rowOff>161925</xdr:rowOff>
    </xdr:from>
    <xdr:to>
      <xdr:col>1</xdr:col>
      <xdr:colOff>457201</xdr:colOff>
      <xdr:row>26</xdr:row>
      <xdr:rowOff>85725</xdr:rowOff>
    </xdr:to>
    <xdr:cxnSp macro="">
      <xdr:nvCxnSpPr>
        <xdr:cNvPr id="11" name="Straight Arrow Connector 10"/>
        <xdr:cNvCxnSpPr/>
      </xdr:nvCxnSpPr>
      <xdr:spPr>
        <a:xfrm flipH="1">
          <a:off x="2895600" y="4752975"/>
          <a:ext cx="1" cy="3048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561975</xdr:colOff>
      <xdr:row>5</xdr:row>
      <xdr:rowOff>152400</xdr:rowOff>
    </xdr:from>
    <xdr:to>
      <xdr:col>3</xdr:col>
      <xdr:colOff>57150</xdr:colOff>
      <xdr:row>13</xdr:row>
      <xdr:rowOff>57151</xdr:rowOff>
    </xdr:to>
    <xdr:cxnSp macro="">
      <xdr:nvCxnSpPr>
        <xdr:cNvPr id="13" name="Straight Arrow Connector 12"/>
        <xdr:cNvCxnSpPr/>
      </xdr:nvCxnSpPr>
      <xdr:spPr>
        <a:xfrm flipV="1">
          <a:off x="3000375" y="1104900"/>
          <a:ext cx="714375" cy="1447801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590550</xdr:colOff>
      <xdr:row>6</xdr:row>
      <xdr:rowOff>133350</xdr:rowOff>
    </xdr:from>
    <xdr:to>
      <xdr:col>4</xdr:col>
      <xdr:colOff>85725</xdr:colOff>
      <xdr:row>14</xdr:row>
      <xdr:rowOff>76202</xdr:rowOff>
    </xdr:to>
    <xdr:cxnSp macro="">
      <xdr:nvCxnSpPr>
        <xdr:cNvPr id="16" name="Straight Arrow Connector 15"/>
        <xdr:cNvCxnSpPr/>
      </xdr:nvCxnSpPr>
      <xdr:spPr>
        <a:xfrm flipV="1">
          <a:off x="3028950" y="1276350"/>
          <a:ext cx="1323975" cy="1485902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7</xdr:row>
      <xdr:rowOff>161925</xdr:rowOff>
    </xdr:from>
    <xdr:to>
      <xdr:col>5</xdr:col>
      <xdr:colOff>114300</xdr:colOff>
      <xdr:row>15</xdr:row>
      <xdr:rowOff>95252</xdr:rowOff>
    </xdr:to>
    <xdr:cxnSp macro="">
      <xdr:nvCxnSpPr>
        <xdr:cNvPr id="18" name="Straight Arrow Connector 17"/>
        <xdr:cNvCxnSpPr/>
      </xdr:nvCxnSpPr>
      <xdr:spPr>
        <a:xfrm flipV="1">
          <a:off x="3048000" y="1495425"/>
          <a:ext cx="1943100" cy="1476377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590550</xdr:colOff>
      <xdr:row>8</xdr:row>
      <xdr:rowOff>133350</xdr:rowOff>
    </xdr:from>
    <xdr:to>
      <xdr:col>6</xdr:col>
      <xdr:colOff>9525</xdr:colOff>
      <xdr:row>17</xdr:row>
      <xdr:rowOff>85728</xdr:rowOff>
    </xdr:to>
    <xdr:cxnSp macro="">
      <xdr:nvCxnSpPr>
        <xdr:cNvPr id="20" name="Straight Arrow Connector 19"/>
        <xdr:cNvCxnSpPr/>
      </xdr:nvCxnSpPr>
      <xdr:spPr>
        <a:xfrm flipV="1">
          <a:off x="3028950" y="1657350"/>
          <a:ext cx="2466975" cy="1685928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12</xdr:col>
      <xdr:colOff>28575</xdr:colOff>
      <xdr:row>25</xdr:row>
      <xdr:rowOff>28575</xdr:rowOff>
    </xdr:from>
    <xdr:to>
      <xdr:col>13</xdr:col>
      <xdr:colOff>342900</xdr:colOff>
      <xdr:row>27</xdr:row>
      <xdr:rowOff>19050</xdr:rowOff>
    </xdr:to>
    <xdr:cxnSp macro="">
      <xdr:nvCxnSpPr>
        <xdr:cNvPr id="22" name="Straight Arrow Connector 21"/>
        <xdr:cNvCxnSpPr/>
      </xdr:nvCxnSpPr>
      <xdr:spPr>
        <a:xfrm flipH="1">
          <a:off x="9172575" y="4810125"/>
          <a:ext cx="923925" cy="3714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/>
  </sheetViews>
  <sheetFormatPr defaultRowHeight="15" x14ac:dyDescent="0.25"/>
  <cols>
    <col min="1" max="1" width="40.5703125" customWidth="1"/>
    <col min="2" max="2" width="6.7109375" customWidth="1"/>
    <col min="3" max="3" width="7.28515625" customWidth="1"/>
    <col min="4" max="7" width="6.28515625" customWidth="1"/>
    <col min="8" max="8" width="6.140625" customWidth="1"/>
    <col min="9" max="9" width="6.28515625" customWidth="1"/>
    <col min="10" max="10" width="8.5703125" customWidth="1"/>
    <col min="11" max="11" width="6.7109375" customWidth="1"/>
    <col min="12" max="12" width="8.28515625" customWidth="1"/>
    <col min="13" max="13" width="8" customWidth="1"/>
    <col min="14" max="14" width="9.7109375" customWidth="1"/>
  </cols>
  <sheetData>
    <row r="1" spans="1:14" x14ac:dyDescent="0.25">
      <c r="A1" s="1" t="s">
        <v>74</v>
      </c>
    </row>
    <row r="2" spans="1:14" x14ac:dyDescent="0.25">
      <c r="A2" s="1"/>
    </row>
    <row r="3" spans="1:14" x14ac:dyDescent="0.25">
      <c r="A3" t="s">
        <v>14</v>
      </c>
      <c r="B3">
        <v>0</v>
      </c>
    </row>
    <row r="4" spans="1:14" x14ac:dyDescent="0.25">
      <c r="A4" s="3" t="s">
        <v>39</v>
      </c>
      <c r="B4" s="4">
        <v>200</v>
      </c>
    </row>
    <row r="5" spans="1:14" x14ac:dyDescent="0.25">
      <c r="A5" s="3" t="s">
        <v>40</v>
      </c>
      <c r="B5" s="4">
        <v>10</v>
      </c>
      <c r="H5" s="2"/>
    </row>
    <row r="6" spans="1:14" x14ac:dyDescent="0.25">
      <c r="A6" s="3" t="s">
        <v>41</v>
      </c>
      <c r="B6" s="10">
        <v>25</v>
      </c>
      <c r="D6" s="20" t="s">
        <v>48</v>
      </c>
      <c r="G6" s="20" t="s">
        <v>49</v>
      </c>
      <c r="H6" s="2"/>
      <c r="I6" s="21" t="s">
        <v>50</v>
      </c>
    </row>
    <row r="7" spans="1:14" x14ac:dyDescent="0.25">
      <c r="A7" s="3" t="s">
        <v>42</v>
      </c>
      <c r="B7" s="10">
        <v>2</v>
      </c>
      <c r="H7" s="2"/>
    </row>
    <row r="8" spans="1:14" x14ac:dyDescent="0.25">
      <c r="A8" s="3" t="s">
        <v>44</v>
      </c>
      <c r="B8" s="14">
        <v>20</v>
      </c>
      <c r="H8" s="2"/>
    </row>
    <row r="9" spans="1:14" x14ac:dyDescent="0.25">
      <c r="A9" s="3"/>
      <c r="B9" s="14"/>
      <c r="H9" s="2"/>
    </row>
    <row r="10" spans="1:14" x14ac:dyDescent="0.25">
      <c r="A10" s="5"/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7" t="s">
        <v>21</v>
      </c>
    </row>
    <row r="11" spans="1:14" ht="15.75" thickBot="1" x14ac:dyDescent="0.3">
      <c r="A11" s="15" t="s">
        <v>12</v>
      </c>
      <c r="B11" s="18">
        <v>700</v>
      </c>
      <c r="C11" s="18">
        <v>850</v>
      </c>
      <c r="D11" s="18">
        <v>900</v>
      </c>
      <c r="E11" s="18">
        <v>1000</v>
      </c>
      <c r="F11" s="18">
        <v>1250</v>
      </c>
      <c r="G11" s="18">
        <v>1350</v>
      </c>
      <c r="H11" s="18">
        <v>1450</v>
      </c>
      <c r="I11" s="18">
        <v>1300</v>
      </c>
      <c r="J11" s="18">
        <v>1000</v>
      </c>
      <c r="K11" s="18">
        <v>880</v>
      </c>
      <c r="L11" s="18">
        <v>720</v>
      </c>
      <c r="M11" s="18">
        <v>600</v>
      </c>
      <c r="N11" s="5">
        <f>SUM(B11:M11)</f>
        <v>12000</v>
      </c>
    </row>
    <row r="12" spans="1:14" ht="15.75" thickBot="1" x14ac:dyDescent="0.3">
      <c r="A12" s="15" t="s">
        <v>38</v>
      </c>
      <c r="B12" s="18">
        <v>22</v>
      </c>
      <c r="C12" s="18">
        <v>20</v>
      </c>
      <c r="D12" s="18">
        <v>23</v>
      </c>
      <c r="E12" s="18">
        <v>22</v>
      </c>
      <c r="F12" s="18">
        <v>24</v>
      </c>
      <c r="G12" s="18">
        <v>22</v>
      </c>
      <c r="H12" s="18">
        <v>23</v>
      </c>
      <c r="I12" s="18">
        <v>17</v>
      </c>
      <c r="J12" s="18">
        <v>21</v>
      </c>
      <c r="K12" s="18">
        <v>22</v>
      </c>
      <c r="L12" s="18">
        <v>20</v>
      </c>
      <c r="M12" s="18">
        <v>20</v>
      </c>
      <c r="N12" s="5"/>
    </row>
    <row r="13" spans="1:14" x14ac:dyDescent="0.25">
      <c r="A13" s="15" t="s">
        <v>13</v>
      </c>
      <c r="B13" s="5">
        <f>($B$6*$B$7*B$12)</f>
        <v>1100</v>
      </c>
      <c r="C13" s="5">
        <f t="shared" ref="C13:M13" si="0">($B$6*$B$7*C$12)</f>
        <v>1000</v>
      </c>
      <c r="D13" s="5">
        <f t="shared" si="0"/>
        <v>1150</v>
      </c>
      <c r="E13" s="5">
        <f t="shared" si="0"/>
        <v>1100</v>
      </c>
      <c r="F13" s="5">
        <f t="shared" si="0"/>
        <v>1200</v>
      </c>
      <c r="G13" s="5">
        <f t="shared" si="0"/>
        <v>1100</v>
      </c>
      <c r="H13" s="5">
        <f t="shared" si="0"/>
        <v>1150</v>
      </c>
      <c r="I13" s="5">
        <f t="shared" si="0"/>
        <v>850</v>
      </c>
      <c r="J13" s="5">
        <f t="shared" si="0"/>
        <v>1050</v>
      </c>
      <c r="K13" s="5">
        <f t="shared" si="0"/>
        <v>1100</v>
      </c>
      <c r="L13" s="5">
        <f t="shared" si="0"/>
        <v>1000</v>
      </c>
      <c r="M13" s="5">
        <f t="shared" si="0"/>
        <v>1000</v>
      </c>
      <c r="N13" s="5">
        <f>SUM(B13:M13)</f>
        <v>12800</v>
      </c>
    </row>
    <row r="14" spans="1:14" x14ac:dyDescent="0.25">
      <c r="A14" s="15" t="s">
        <v>14</v>
      </c>
      <c r="B14" s="5">
        <f>$B$3</f>
        <v>0</v>
      </c>
      <c r="C14" s="5">
        <f>B15</f>
        <v>400</v>
      </c>
      <c r="D14" s="5">
        <f t="shared" ref="D14:M14" si="1">C15</f>
        <v>550</v>
      </c>
      <c r="E14" s="5">
        <f t="shared" si="1"/>
        <v>800</v>
      </c>
      <c r="F14" s="5">
        <f t="shared" si="1"/>
        <v>900</v>
      </c>
      <c r="G14" s="5">
        <f t="shared" si="1"/>
        <v>850</v>
      </c>
      <c r="H14" s="5">
        <f t="shared" si="1"/>
        <v>600</v>
      </c>
      <c r="I14" s="5">
        <f t="shared" si="1"/>
        <v>300</v>
      </c>
      <c r="J14" s="5">
        <f t="shared" si="1"/>
        <v>-150</v>
      </c>
      <c r="K14" s="5">
        <f t="shared" si="1"/>
        <v>-100</v>
      </c>
      <c r="L14" s="5">
        <f t="shared" si="1"/>
        <v>120</v>
      </c>
      <c r="M14" s="5">
        <f t="shared" si="1"/>
        <v>400</v>
      </c>
      <c r="N14" s="5"/>
    </row>
    <row r="15" spans="1:14" x14ac:dyDescent="0.25">
      <c r="A15" s="15" t="s">
        <v>15</v>
      </c>
      <c r="B15" s="5">
        <f>(B14+B13-B11)</f>
        <v>400</v>
      </c>
      <c r="C15" s="5">
        <f t="shared" ref="C15:M15" si="2">(C14+C13-C11)</f>
        <v>550</v>
      </c>
      <c r="D15" s="5">
        <f t="shared" si="2"/>
        <v>800</v>
      </c>
      <c r="E15" s="5">
        <f t="shared" si="2"/>
        <v>900</v>
      </c>
      <c r="F15" s="5">
        <f t="shared" si="2"/>
        <v>850</v>
      </c>
      <c r="G15" s="5">
        <f t="shared" si="2"/>
        <v>600</v>
      </c>
      <c r="H15" s="5">
        <f t="shared" si="2"/>
        <v>300</v>
      </c>
      <c r="I15" s="5">
        <f t="shared" si="2"/>
        <v>-150</v>
      </c>
      <c r="J15" s="5">
        <f t="shared" si="2"/>
        <v>-100</v>
      </c>
      <c r="K15" s="5">
        <f t="shared" si="2"/>
        <v>120</v>
      </c>
      <c r="L15" s="5">
        <f t="shared" si="2"/>
        <v>400</v>
      </c>
      <c r="M15" s="5">
        <f t="shared" si="2"/>
        <v>800</v>
      </c>
      <c r="N15" s="5"/>
    </row>
    <row r="16" spans="1:14" x14ac:dyDescent="0.25">
      <c r="A16" s="15" t="s">
        <v>16</v>
      </c>
      <c r="B16" s="5">
        <f>(B14+B15)/2</f>
        <v>200</v>
      </c>
      <c r="C16" s="5">
        <f t="shared" ref="C16:M16" si="3">(C14+C15)/2</f>
        <v>475</v>
      </c>
      <c r="D16" s="5">
        <f t="shared" si="3"/>
        <v>675</v>
      </c>
      <c r="E16" s="5">
        <f t="shared" si="3"/>
        <v>850</v>
      </c>
      <c r="F16" s="5">
        <f t="shared" si="3"/>
        <v>875</v>
      </c>
      <c r="G16" s="5">
        <f t="shared" si="3"/>
        <v>725</v>
      </c>
      <c r="H16" s="5">
        <f t="shared" si="3"/>
        <v>450</v>
      </c>
      <c r="I16" s="5">
        <f t="shared" si="3"/>
        <v>75</v>
      </c>
      <c r="J16" s="5">
        <f t="shared" si="3"/>
        <v>-125</v>
      </c>
      <c r="K16" s="5">
        <f t="shared" si="3"/>
        <v>10</v>
      </c>
      <c r="L16" s="5">
        <f t="shared" si="3"/>
        <v>260</v>
      </c>
      <c r="M16" s="5">
        <f t="shared" si="3"/>
        <v>600</v>
      </c>
      <c r="N16" s="5">
        <f>SUM(B16:M16)</f>
        <v>5070</v>
      </c>
    </row>
    <row r="17" spans="1:14" x14ac:dyDescent="0.25">
      <c r="A17" s="16" t="s">
        <v>18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25">
      <c r="A18" s="15" t="s">
        <v>19</v>
      </c>
      <c r="B18" s="5">
        <f>($B$4*B13)</f>
        <v>220000</v>
      </c>
      <c r="C18" s="5">
        <f t="shared" ref="C18:M18" si="4">($B$4*C13)</f>
        <v>200000</v>
      </c>
      <c r="D18" s="5">
        <f t="shared" si="4"/>
        <v>230000</v>
      </c>
      <c r="E18" s="5">
        <f t="shared" si="4"/>
        <v>220000</v>
      </c>
      <c r="F18" s="5">
        <f t="shared" si="4"/>
        <v>240000</v>
      </c>
      <c r="G18" s="5">
        <f t="shared" si="4"/>
        <v>220000</v>
      </c>
      <c r="H18" s="5">
        <f t="shared" si="4"/>
        <v>230000</v>
      </c>
      <c r="I18" s="5">
        <f t="shared" si="4"/>
        <v>170000</v>
      </c>
      <c r="J18" s="5">
        <f t="shared" si="4"/>
        <v>210000</v>
      </c>
      <c r="K18" s="5">
        <f t="shared" si="4"/>
        <v>220000</v>
      </c>
      <c r="L18" s="5">
        <f t="shared" si="4"/>
        <v>200000</v>
      </c>
      <c r="M18" s="5">
        <f t="shared" si="4"/>
        <v>200000</v>
      </c>
      <c r="N18" s="12">
        <f>SUM(B18:M18)</f>
        <v>2560000</v>
      </c>
    </row>
    <row r="19" spans="1:14" x14ac:dyDescent="0.25">
      <c r="A19" s="15" t="s">
        <v>20</v>
      </c>
      <c r="B19" s="5">
        <f>IF(B16&gt;0,($B$5*B16),0)</f>
        <v>2000</v>
      </c>
      <c r="C19" s="5">
        <f t="shared" ref="C19:M19" si="5">IF(C16&gt;0,($B$5*C16),0)</f>
        <v>4750</v>
      </c>
      <c r="D19" s="5">
        <f t="shared" si="5"/>
        <v>6750</v>
      </c>
      <c r="E19" s="5">
        <f t="shared" si="5"/>
        <v>8500</v>
      </c>
      <c r="F19" s="5">
        <f t="shared" si="5"/>
        <v>8750</v>
      </c>
      <c r="G19" s="5">
        <f t="shared" si="5"/>
        <v>7250</v>
      </c>
      <c r="H19" s="5">
        <f t="shared" si="5"/>
        <v>4500</v>
      </c>
      <c r="I19" s="5">
        <f t="shared" si="5"/>
        <v>750</v>
      </c>
      <c r="J19" s="5">
        <f t="shared" si="5"/>
        <v>0</v>
      </c>
      <c r="K19" s="5">
        <f t="shared" si="5"/>
        <v>100</v>
      </c>
      <c r="L19" s="5">
        <f t="shared" si="5"/>
        <v>2600</v>
      </c>
      <c r="M19" s="5">
        <f t="shared" si="5"/>
        <v>6000</v>
      </c>
      <c r="N19" s="12">
        <f>SUM(B19:M19)</f>
        <v>51950</v>
      </c>
    </row>
    <row r="20" spans="1:14" x14ac:dyDescent="0.25">
      <c r="A20" s="15" t="s">
        <v>43</v>
      </c>
      <c r="B20" s="5">
        <f>IF(B15&gt;0,0,($B$8*(-B15)))</f>
        <v>0</v>
      </c>
      <c r="C20" s="5">
        <f t="shared" ref="C20:M20" si="6">IF(C15&gt;0,0,($B$8*(-C15)))</f>
        <v>0</v>
      </c>
      <c r="D20" s="5">
        <f t="shared" si="6"/>
        <v>0</v>
      </c>
      <c r="E20" s="5">
        <f t="shared" si="6"/>
        <v>0</v>
      </c>
      <c r="F20" s="5">
        <f t="shared" si="6"/>
        <v>0</v>
      </c>
      <c r="G20" s="5">
        <f t="shared" si="6"/>
        <v>0</v>
      </c>
      <c r="H20" s="5">
        <f t="shared" si="6"/>
        <v>0</v>
      </c>
      <c r="I20" s="5">
        <f t="shared" si="6"/>
        <v>3000</v>
      </c>
      <c r="J20" s="5">
        <f t="shared" si="6"/>
        <v>2000</v>
      </c>
      <c r="K20" s="5">
        <f t="shared" si="6"/>
        <v>0</v>
      </c>
      <c r="L20" s="5">
        <f t="shared" si="6"/>
        <v>0</v>
      </c>
      <c r="M20" s="5">
        <f t="shared" si="6"/>
        <v>0</v>
      </c>
      <c r="N20" s="12">
        <f>SUM(B20:M20)</f>
        <v>5000</v>
      </c>
    </row>
    <row r="21" spans="1:14" x14ac:dyDescent="0.25">
      <c r="A21" s="17" t="s">
        <v>22</v>
      </c>
      <c r="B21" s="5">
        <f t="shared" ref="B21:K21" si="7">(B18+B19+B20)</f>
        <v>222000</v>
      </c>
      <c r="C21" s="5">
        <f t="shared" si="7"/>
        <v>204750</v>
      </c>
      <c r="D21" s="5">
        <f t="shared" si="7"/>
        <v>236750</v>
      </c>
      <c r="E21" s="5">
        <f t="shared" si="7"/>
        <v>228500</v>
      </c>
      <c r="F21" s="5">
        <f t="shared" si="7"/>
        <v>248750</v>
      </c>
      <c r="G21" s="5">
        <f t="shared" si="7"/>
        <v>227250</v>
      </c>
      <c r="H21" s="5">
        <f t="shared" si="7"/>
        <v>234500</v>
      </c>
      <c r="I21" s="5">
        <f t="shared" si="7"/>
        <v>173750</v>
      </c>
      <c r="J21" s="5">
        <f t="shared" si="7"/>
        <v>212000</v>
      </c>
      <c r="K21" s="5">
        <f t="shared" si="7"/>
        <v>220100</v>
      </c>
      <c r="L21" s="5">
        <f t="shared" ref="L21:M21" si="8">(L18+L19+L20)</f>
        <v>202600</v>
      </c>
      <c r="M21" s="5">
        <f t="shared" si="8"/>
        <v>206000</v>
      </c>
      <c r="N21" s="13">
        <f>(N18+N19+N20)</f>
        <v>2616950</v>
      </c>
    </row>
    <row r="23" spans="1:14" x14ac:dyDescent="0.25">
      <c r="A23" s="20" t="s">
        <v>51</v>
      </c>
    </row>
    <row r="24" spans="1:14" x14ac:dyDescent="0.25">
      <c r="A24" s="20" t="s">
        <v>52</v>
      </c>
    </row>
    <row r="25" spans="1:14" x14ac:dyDescent="0.25">
      <c r="A25" s="20" t="s">
        <v>53</v>
      </c>
    </row>
    <row r="26" spans="1:14" x14ac:dyDescent="0.25">
      <c r="A26" s="22" t="s">
        <v>54</v>
      </c>
      <c r="M26" s="22" t="s">
        <v>55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29" sqref="A29"/>
    </sheetView>
  </sheetViews>
  <sheetFormatPr defaultRowHeight="15" x14ac:dyDescent="0.25"/>
  <cols>
    <col min="1" max="1" width="42.28515625" bestFit="1" customWidth="1"/>
    <col min="8" max="8" width="6.140625" customWidth="1"/>
    <col min="14" max="14" width="11.7109375" bestFit="1" customWidth="1"/>
  </cols>
  <sheetData>
    <row r="1" spans="1:14" x14ac:dyDescent="0.25">
      <c r="A1" s="1" t="s">
        <v>56</v>
      </c>
    </row>
    <row r="2" spans="1:14" x14ac:dyDescent="0.25">
      <c r="A2" s="1"/>
    </row>
    <row r="3" spans="1:14" x14ac:dyDescent="0.25">
      <c r="A3" t="s">
        <v>14</v>
      </c>
      <c r="B3">
        <v>0</v>
      </c>
    </row>
    <row r="4" spans="1:14" x14ac:dyDescent="0.25">
      <c r="A4" s="3" t="s">
        <v>17</v>
      </c>
      <c r="B4" s="4">
        <v>200</v>
      </c>
    </row>
    <row r="5" spans="1:14" x14ac:dyDescent="0.25">
      <c r="A5" s="3" t="s">
        <v>45</v>
      </c>
      <c r="B5" s="9">
        <v>2</v>
      </c>
    </row>
    <row r="6" spans="1:14" x14ac:dyDescent="0.25">
      <c r="A6" s="3" t="s">
        <v>23</v>
      </c>
      <c r="B6" s="4">
        <v>400</v>
      </c>
      <c r="G6" s="20" t="s">
        <v>60</v>
      </c>
    </row>
    <row r="7" spans="1:14" x14ac:dyDescent="0.25">
      <c r="A7" s="3" t="s">
        <v>24</v>
      </c>
      <c r="B7" s="4">
        <v>300</v>
      </c>
      <c r="D7" s="20" t="s">
        <v>59</v>
      </c>
    </row>
    <row r="8" spans="1:14" x14ac:dyDescent="0.25">
      <c r="A8" s="3" t="s">
        <v>28</v>
      </c>
      <c r="B8" s="10">
        <v>25</v>
      </c>
      <c r="H8" s="20" t="s">
        <v>61</v>
      </c>
    </row>
    <row r="9" spans="1:14" x14ac:dyDescent="0.25">
      <c r="A9" s="3"/>
      <c r="B9" s="4"/>
      <c r="H9" s="2"/>
    </row>
    <row r="10" spans="1:14" x14ac:dyDescent="0.25">
      <c r="A10" s="5"/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7" t="s">
        <v>21</v>
      </c>
    </row>
    <row r="11" spans="1:14" ht="15.75" thickBot="1" x14ac:dyDescent="0.3">
      <c r="A11" s="3" t="s">
        <v>12</v>
      </c>
      <c r="B11" s="18">
        <v>700</v>
      </c>
      <c r="C11" s="18">
        <v>850</v>
      </c>
      <c r="D11" s="18">
        <v>900</v>
      </c>
      <c r="E11" s="18">
        <v>1000</v>
      </c>
      <c r="F11" s="18">
        <v>1250</v>
      </c>
      <c r="G11" s="18">
        <v>1350</v>
      </c>
      <c r="H11" s="18">
        <v>1450</v>
      </c>
      <c r="I11" s="18">
        <v>1300</v>
      </c>
      <c r="J11" s="18">
        <v>1000</v>
      </c>
      <c r="K11" s="18">
        <v>880</v>
      </c>
      <c r="L11" s="18">
        <v>720</v>
      </c>
      <c r="M11" s="18">
        <v>600</v>
      </c>
      <c r="N11" s="5">
        <f>SUM(B11:M11)</f>
        <v>12000</v>
      </c>
    </row>
    <row r="12" spans="1:14" ht="15.75" thickBot="1" x14ac:dyDescent="0.3">
      <c r="A12" s="3" t="s">
        <v>38</v>
      </c>
      <c r="B12" s="18">
        <v>22</v>
      </c>
      <c r="C12" s="18">
        <v>20</v>
      </c>
      <c r="D12" s="18">
        <v>23</v>
      </c>
      <c r="E12" s="18">
        <v>22</v>
      </c>
      <c r="F12" s="18">
        <v>24</v>
      </c>
      <c r="G12" s="18">
        <v>22</v>
      </c>
      <c r="H12" s="18">
        <v>23</v>
      </c>
      <c r="I12" s="18">
        <v>17</v>
      </c>
      <c r="J12" s="18">
        <v>21</v>
      </c>
      <c r="K12" s="18">
        <v>22</v>
      </c>
      <c r="L12" s="18">
        <v>20</v>
      </c>
      <c r="M12" s="18">
        <v>20</v>
      </c>
      <c r="N12" s="5">
        <f>SUM(B12:M12)</f>
        <v>256</v>
      </c>
    </row>
    <row r="13" spans="1:14" x14ac:dyDescent="0.25">
      <c r="A13" s="3" t="s">
        <v>13</v>
      </c>
      <c r="B13" s="19">
        <v>700</v>
      </c>
      <c r="C13" s="19">
        <v>850</v>
      </c>
      <c r="D13" s="19">
        <v>900</v>
      </c>
      <c r="E13" s="19">
        <v>1000</v>
      </c>
      <c r="F13" s="19">
        <v>1250</v>
      </c>
      <c r="G13" s="19">
        <v>1350</v>
      </c>
      <c r="H13" s="19">
        <v>1450</v>
      </c>
      <c r="I13" s="19">
        <v>1300</v>
      </c>
      <c r="J13" s="19">
        <v>1000</v>
      </c>
      <c r="K13" s="19">
        <v>880</v>
      </c>
      <c r="L13" s="19">
        <v>720</v>
      </c>
      <c r="M13" s="19">
        <v>600</v>
      </c>
      <c r="N13" s="5"/>
    </row>
    <row r="14" spans="1:14" x14ac:dyDescent="0.25">
      <c r="A14" s="3" t="s">
        <v>27</v>
      </c>
      <c r="B14" s="5">
        <f>ROUNDUP(B13/($B$5*B$12),0)</f>
        <v>16</v>
      </c>
      <c r="C14" s="5">
        <f t="shared" ref="C14:M14" si="0">ROUNDUP(C13/($B$5*C$12),0)</f>
        <v>22</v>
      </c>
      <c r="D14" s="5">
        <f t="shared" si="0"/>
        <v>20</v>
      </c>
      <c r="E14" s="5">
        <f t="shared" si="0"/>
        <v>23</v>
      </c>
      <c r="F14" s="5">
        <f t="shared" si="0"/>
        <v>27</v>
      </c>
      <c r="G14" s="5">
        <f t="shared" si="0"/>
        <v>31</v>
      </c>
      <c r="H14" s="5">
        <f t="shared" si="0"/>
        <v>32</v>
      </c>
      <c r="I14" s="5">
        <f t="shared" si="0"/>
        <v>39</v>
      </c>
      <c r="J14" s="5">
        <f t="shared" si="0"/>
        <v>24</v>
      </c>
      <c r="K14" s="5">
        <f t="shared" si="0"/>
        <v>20</v>
      </c>
      <c r="L14" s="5">
        <f t="shared" si="0"/>
        <v>18</v>
      </c>
      <c r="M14" s="5">
        <f t="shared" si="0"/>
        <v>15</v>
      </c>
      <c r="N14" s="5"/>
    </row>
    <row r="15" spans="1:14" x14ac:dyDescent="0.25">
      <c r="A15" s="3" t="s">
        <v>25</v>
      </c>
      <c r="B15" s="5">
        <f>IF(B14&gt;$B$8,B14-$B$8,0)</f>
        <v>0</v>
      </c>
      <c r="C15" s="5">
        <f>IF(C14&gt;B14,C14-B14,0)</f>
        <v>6</v>
      </c>
      <c r="D15" s="5">
        <f t="shared" ref="D15:M15" si="1">IF(D14&gt;C14,D14-C14,0)</f>
        <v>0</v>
      </c>
      <c r="E15" s="5">
        <f t="shared" si="1"/>
        <v>3</v>
      </c>
      <c r="F15" s="5">
        <f t="shared" si="1"/>
        <v>4</v>
      </c>
      <c r="G15" s="5">
        <f t="shared" si="1"/>
        <v>4</v>
      </c>
      <c r="H15" s="5">
        <f t="shared" si="1"/>
        <v>1</v>
      </c>
      <c r="I15" s="5">
        <f t="shared" si="1"/>
        <v>7</v>
      </c>
      <c r="J15" s="5">
        <f t="shared" si="1"/>
        <v>0</v>
      </c>
      <c r="K15" s="5">
        <f t="shared" si="1"/>
        <v>0</v>
      </c>
      <c r="L15" s="5">
        <f t="shared" si="1"/>
        <v>0</v>
      </c>
      <c r="M15" s="5">
        <f t="shared" si="1"/>
        <v>0</v>
      </c>
      <c r="N15" s="5"/>
    </row>
    <row r="16" spans="1:14" x14ac:dyDescent="0.25">
      <c r="A16" s="3" t="s">
        <v>26</v>
      </c>
      <c r="B16" s="5">
        <f>IF($B$8&gt;B14,$B$8-B14,0)</f>
        <v>9</v>
      </c>
      <c r="C16" s="5">
        <f>IF(B14&gt;C14,B14-C14,0)</f>
        <v>0</v>
      </c>
      <c r="D16" s="5">
        <f t="shared" ref="D16:M16" si="2">IF(C14&gt;D14,C14-D14,0)</f>
        <v>2</v>
      </c>
      <c r="E16" s="5">
        <f t="shared" si="2"/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  <c r="I16" s="5">
        <f t="shared" si="2"/>
        <v>0</v>
      </c>
      <c r="J16" s="5">
        <f t="shared" si="2"/>
        <v>15</v>
      </c>
      <c r="K16" s="5">
        <f t="shared" si="2"/>
        <v>4</v>
      </c>
      <c r="L16" s="5">
        <f t="shared" si="2"/>
        <v>2</v>
      </c>
      <c r="M16" s="5">
        <f t="shared" si="2"/>
        <v>3</v>
      </c>
      <c r="N16" s="5"/>
    </row>
    <row r="17" spans="1:14" x14ac:dyDescent="0.25">
      <c r="A17" s="2" t="s">
        <v>18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25">
      <c r="A18" s="3" t="s">
        <v>19</v>
      </c>
      <c r="B18" s="5">
        <f>($B$4*B$13)</f>
        <v>140000</v>
      </c>
      <c r="C18" s="5">
        <f t="shared" ref="C18:M18" si="3">($B$4*C$13)</f>
        <v>170000</v>
      </c>
      <c r="D18" s="5">
        <f t="shared" si="3"/>
        <v>180000</v>
      </c>
      <c r="E18" s="5">
        <f t="shared" si="3"/>
        <v>200000</v>
      </c>
      <c r="F18" s="5">
        <f t="shared" si="3"/>
        <v>250000</v>
      </c>
      <c r="G18" s="5">
        <f t="shared" si="3"/>
        <v>270000</v>
      </c>
      <c r="H18" s="5">
        <f t="shared" si="3"/>
        <v>290000</v>
      </c>
      <c r="I18" s="5">
        <f t="shared" si="3"/>
        <v>260000</v>
      </c>
      <c r="J18" s="5">
        <f t="shared" si="3"/>
        <v>200000</v>
      </c>
      <c r="K18" s="5">
        <f t="shared" si="3"/>
        <v>176000</v>
      </c>
      <c r="L18" s="5">
        <f t="shared" si="3"/>
        <v>144000</v>
      </c>
      <c r="M18" s="5">
        <f t="shared" si="3"/>
        <v>120000</v>
      </c>
      <c r="N18" s="12">
        <f>SUM(B18:M18)</f>
        <v>2400000</v>
      </c>
    </row>
    <row r="19" spans="1:14" x14ac:dyDescent="0.25">
      <c r="A19" s="3" t="s">
        <v>29</v>
      </c>
      <c r="B19" s="5">
        <f>(B15*$B$6)</f>
        <v>0</v>
      </c>
      <c r="C19" s="5">
        <f t="shared" ref="C19:M19" si="4">(C15*$B$6)</f>
        <v>2400</v>
      </c>
      <c r="D19" s="5">
        <f t="shared" si="4"/>
        <v>0</v>
      </c>
      <c r="E19" s="5">
        <f t="shared" si="4"/>
        <v>1200</v>
      </c>
      <c r="F19" s="5">
        <f t="shared" si="4"/>
        <v>1600</v>
      </c>
      <c r="G19" s="5">
        <f t="shared" si="4"/>
        <v>1600</v>
      </c>
      <c r="H19" s="5">
        <f t="shared" si="4"/>
        <v>400</v>
      </c>
      <c r="I19" s="5">
        <f t="shared" si="4"/>
        <v>2800</v>
      </c>
      <c r="J19" s="5">
        <f t="shared" si="4"/>
        <v>0</v>
      </c>
      <c r="K19" s="5">
        <f t="shared" si="4"/>
        <v>0</v>
      </c>
      <c r="L19" s="5">
        <f t="shared" si="4"/>
        <v>0</v>
      </c>
      <c r="M19" s="5">
        <f t="shared" si="4"/>
        <v>0</v>
      </c>
      <c r="N19" s="12">
        <f>SUM(B19:M19)</f>
        <v>10000</v>
      </c>
    </row>
    <row r="20" spans="1:14" x14ac:dyDescent="0.25">
      <c r="A20" s="3" t="s">
        <v>30</v>
      </c>
      <c r="B20" s="5">
        <f>(B16*$B$7)</f>
        <v>2700</v>
      </c>
      <c r="C20" s="5">
        <f t="shared" ref="C20:M20" si="5">(C16*$B$7)</f>
        <v>0</v>
      </c>
      <c r="D20" s="5">
        <f t="shared" si="5"/>
        <v>600</v>
      </c>
      <c r="E20" s="5">
        <f t="shared" si="5"/>
        <v>0</v>
      </c>
      <c r="F20" s="5">
        <f t="shared" si="5"/>
        <v>0</v>
      </c>
      <c r="G20" s="5">
        <f t="shared" si="5"/>
        <v>0</v>
      </c>
      <c r="H20" s="5">
        <f t="shared" si="5"/>
        <v>0</v>
      </c>
      <c r="I20" s="5">
        <f t="shared" si="5"/>
        <v>0</v>
      </c>
      <c r="J20" s="5">
        <f t="shared" si="5"/>
        <v>4500</v>
      </c>
      <c r="K20" s="5">
        <f t="shared" si="5"/>
        <v>1200</v>
      </c>
      <c r="L20" s="5">
        <f t="shared" si="5"/>
        <v>600</v>
      </c>
      <c r="M20" s="5">
        <f t="shared" si="5"/>
        <v>900</v>
      </c>
      <c r="N20" s="12">
        <f>SUM(B20:M20)</f>
        <v>10500</v>
      </c>
    </row>
    <row r="21" spans="1:14" x14ac:dyDescent="0.25">
      <c r="A21" s="1" t="s">
        <v>22</v>
      </c>
      <c r="B21" s="5">
        <f>(B18+B19+B20)</f>
        <v>142700</v>
      </c>
      <c r="C21" s="5">
        <f t="shared" ref="C21:M21" si="6">(C18+C19+C20)</f>
        <v>172400</v>
      </c>
      <c r="D21" s="5">
        <f t="shared" si="6"/>
        <v>180600</v>
      </c>
      <c r="E21" s="5">
        <f t="shared" si="6"/>
        <v>201200</v>
      </c>
      <c r="F21" s="5">
        <f t="shared" si="6"/>
        <v>251600</v>
      </c>
      <c r="G21" s="5">
        <f t="shared" si="6"/>
        <v>271600</v>
      </c>
      <c r="H21" s="5">
        <f t="shared" si="6"/>
        <v>290400</v>
      </c>
      <c r="I21" s="5">
        <f t="shared" si="6"/>
        <v>262800</v>
      </c>
      <c r="J21" s="5">
        <f t="shared" si="6"/>
        <v>204500</v>
      </c>
      <c r="K21" s="5">
        <f t="shared" si="6"/>
        <v>177200</v>
      </c>
      <c r="L21" s="5">
        <f t="shared" si="6"/>
        <v>144600</v>
      </c>
      <c r="M21" s="5">
        <f t="shared" si="6"/>
        <v>120900</v>
      </c>
      <c r="N21" s="11">
        <f>SUM(B21:M21)</f>
        <v>2420500</v>
      </c>
    </row>
    <row r="23" spans="1:14" x14ac:dyDescent="0.25">
      <c r="A23" s="20" t="s">
        <v>51</v>
      </c>
      <c r="L23" s="24" t="s">
        <v>62</v>
      </c>
    </row>
    <row r="24" spans="1:14" x14ac:dyDescent="0.25">
      <c r="A24" s="20" t="s">
        <v>57</v>
      </c>
    </row>
    <row r="25" spans="1:14" x14ac:dyDescent="0.25">
      <c r="A25" s="20" t="s">
        <v>58</v>
      </c>
    </row>
    <row r="26" spans="1:14" x14ac:dyDescent="0.25">
      <c r="A26" s="22" t="s">
        <v>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Q18" sqref="Q18"/>
    </sheetView>
  </sheetViews>
  <sheetFormatPr defaultRowHeight="15" x14ac:dyDescent="0.25"/>
  <cols>
    <col min="1" max="1" width="36.5703125" bestFit="1" customWidth="1"/>
    <col min="14" max="14" width="11.7109375" bestFit="1" customWidth="1"/>
  </cols>
  <sheetData>
    <row r="1" spans="1:14" x14ac:dyDescent="0.25">
      <c r="A1" s="1" t="s">
        <v>73</v>
      </c>
    </row>
    <row r="2" spans="1:14" x14ac:dyDescent="0.25">
      <c r="A2" s="3" t="s">
        <v>39</v>
      </c>
      <c r="B2" s="4">
        <v>200</v>
      </c>
    </row>
    <row r="3" spans="1:14" x14ac:dyDescent="0.25">
      <c r="A3" s="3" t="s">
        <v>45</v>
      </c>
      <c r="B3" s="9">
        <v>2</v>
      </c>
    </row>
    <row r="4" spans="1:14" x14ac:dyDescent="0.25">
      <c r="A4" s="3" t="s">
        <v>31</v>
      </c>
      <c r="B4" s="4">
        <v>300</v>
      </c>
    </row>
    <row r="5" spans="1:14" x14ac:dyDescent="0.25">
      <c r="A5" s="3" t="s">
        <v>32</v>
      </c>
      <c r="B5" s="4">
        <v>350</v>
      </c>
    </row>
    <row r="6" spans="1:14" x14ac:dyDescent="0.25">
      <c r="A6" s="3" t="s">
        <v>40</v>
      </c>
      <c r="B6" s="4">
        <v>10</v>
      </c>
      <c r="D6" s="20" t="s">
        <v>68</v>
      </c>
    </row>
    <row r="7" spans="1:14" x14ac:dyDescent="0.25">
      <c r="A7" s="3" t="s">
        <v>28</v>
      </c>
      <c r="B7" s="10">
        <v>20</v>
      </c>
      <c r="E7" s="20" t="s">
        <v>69</v>
      </c>
    </row>
    <row r="8" spans="1:14" x14ac:dyDescent="0.25">
      <c r="A8" s="3" t="s">
        <v>46</v>
      </c>
      <c r="B8" s="10">
        <v>0.3</v>
      </c>
      <c r="F8" s="20" t="s">
        <v>70</v>
      </c>
    </row>
    <row r="9" spans="1:14" x14ac:dyDescent="0.25">
      <c r="A9" s="3" t="s">
        <v>47</v>
      </c>
      <c r="B9" s="10">
        <v>500</v>
      </c>
      <c r="G9" s="20" t="s">
        <v>71</v>
      </c>
    </row>
    <row r="10" spans="1:14" x14ac:dyDescent="0.25">
      <c r="A10" s="3" t="s">
        <v>14</v>
      </c>
      <c r="B10" s="10">
        <v>0</v>
      </c>
    </row>
    <row r="11" spans="1:14" x14ac:dyDescent="0.25">
      <c r="A11" s="5"/>
      <c r="B11" s="6" t="s">
        <v>0</v>
      </c>
      <c r="C11" s="6" t="s">
        <v>1</v>
      </c>
      <c r="D11" s="6" t="s">
        <v>2</v>
      </c>
      <c r="E11" s="6" t="s">
        <v>3</v>
      </c>
      <c r="F11" s="6" t="s">
        <v>4</v>
      </c>
      <c r="G11" s="6" t="s">
        <v>5</v>
      </c>
      <c r="H11" s="6" t="s">
        <v>6</v>
      </c>
      <c r="I11" s="6" t="s">
        <v>7</v>
      </c>
      <c r="J11" s="6" t="s">
        <v>8</v>
      </c>
      <c r="K11" s="6" t="s">
        <v>9</v>
      </c>
      <c r="L11" s="6" t="s">
        <v>10</v>
      </c>
      <c r="M11" s="6" t="s">
        <v>11</v>
      </c>
      <c r="N11" s="7" t="s">
        <v>21</v>
      </c>
    </row>
    <row r="12" spans="1:14" ht="15.75" thickBot="1" x14ac:dyDescent="0.3">
      <c r="A12" s="3" t="s">
        <v>12</v>
      </c>
      <c r="B12" s="18">
        <v>700</v>
      </c>
      <c r="C12" s="18">
        <v>850</v>
      </c>
      <c r="D12" s="18">
        <v>900</v>
      </c>
      <c r="E12" s="18">
        <v>1000</v>
      </c>
      <c r="F12" s="18">
        <v>1250</v>
      </c>
      <c r="G12" s="18">
        <v>1350</v>
      </c>
      <c r="H12" s="18">
        <v>1450</v>
      </c>
      <c r="I12" s="18">
        <v>1300</v>
      </c>
      <c r="J12" s="18">
        <v>1000</v>
      </c>
      <c r="K12" s="18">
        <v>880</v>
      </c>
      <c r="L12" s="18">
        <v>720</v>
      </c>
      <c r="M12" s="18">
        <v>600</v>
      </c>
      <c r="N12" s="5">
        <f>SUM(B12:M12)</f>
        <v>12000</v>
      </c>
    </row>
    <row r="13" spans="1:14" ht="15.75" thickBot="1" x14ac:dyDescent="0.3">
      <c r="A13" s="3" t="s">
        <v>38</v>
      </c>
      <c r="B13" s="18">
        <v>22</v>
      </c>
      <c r="C13" s="18">
        <v>20</v>
      </c>
      <c r="D13" s="18">
        <v>23</v>
      </c>
      <c r="E13" s="18">
        <v>22</v>
      </c>
      <c r="F13" s="18">
        <v>24</v>
      </c>
      <c r="G13" s="18">
        <v>22</v>
      </c>
      <c r="H13" s="18">
        <v>23</v>
      </c>
      <c r="I13" s="18">
        <v>17</v>
      </c>
      <c r="J13" s="18">
        <v>21</v>
      </c>
      <c r="K13" s="18">
        <v>22</v>
      </c>
      <c r="L13" s="18">
        <v>20</v>
      </c>
      <c r="M13" s="18">
        <v>20</v>
      </c>
      <c r="N13" s="5"/>
    </row>
    <row r="14" spans="1:14" x14ac:dyDescent="0.25">
      <c r="A14" s="5" t="s">
        <v>33</v>
      </c>
      <c r="B14" s="23">
        <f>($B$3*$B$7*B13)</f>
        <v>880</v>
      </c>
      <c r="C14" s="5">
        <f t="shared" ref="C14:M14" si="0">($B$3*$B$7*C13)</f>
        <v>800</v>
      </c>
      <c r="D14" s="5">
        <f t="shared" si="0"/>
        <v>920</v>
      </c>
      <c r="E14" s="5">
        <f t="shared" si="0"/>
        <v>880</v>
      </c>
      <c r="F14" s="5">
        <f t="shared" si="0"/>
        <v>960</v>
      </c>
      <c r="G14" s="5">
        <f t="shared" si="0"/>
        <v>880</v>
      </c>
      <c r="H14" s="5">
        <f t="shared" si="0"/>
        <v>920</v>
      </c>
      <c r="I14" s="5">
        <f t="shared" si="0"/>
        <v>680</v>
      </c>
      <c r="J14" s="5">
        <f t="shared" si="0"/>
        <v>840</v>
      </c>
      <c r="K14" s="5">
        <f t="shared" si="0"/>
        <v>880</v>
      </c>
      <c r="L14" s="5">
        <f t="shared" si="0"/>
        <v>800</v>
      </c>
      <c r="M14" s="5">
        <f t="shared" si="0"/>
        <v>800</v>
      </c>
      <c r="N14" s="5">
        <f>SUM(B14:M14)</f>
        <v>10240</v>
      </c>
    </row>
    <row r="15" spans="1:14" x14ac:dyDescent="0.25">
      <c r="A15" s="5" t="s">
        <v>34</v>
      </c>
      <c r="B15" s="23">
        <f>IF(B12-(B17+B14)&gt;0,MIN(($B$8*B14),(B12-B17-B14)),0)</f>
        <v>0</v>
      </c>
      <c r="C15" s="5">
        <f t="shared" ref="C15:M15" si="1">IF(C12-(C17+C14)&gt;0,MIN(($B$8*C14),(C12-C17-C14)),0)</f>
        <v>0</v>
      </c>
      <c r="D15" s="5">
        <f t="shared" si="1"/>
        <v>0</v>
      </c>
      <c r="E15" s="5">
        <f t="shared" si="1"/>
        <v>0</v>
      </c>
      <c r="F15" s="5">
        <f t="shared" si="1"/>
        <v>260</v>
      </c>
      <c r="G15" s="5">
        <f t="shared" si="1"/>
        <v>264</v>
      </c>
      <c r="H15" s="5">
        <f t="shared" si="1"/>
        <v>276</v>
      </c>
      <c r="I15" s="5">
        <f t="shared" si="1"/>
        <v>204</v>
      </c>
      <c r="J15" s="5">
        <f t="shared" si="1"/>
        <v>160</v>
      </c>
      <c r="K15" s="5">
        <f t="shared" si="1"/>
        <v>0</v>
      </c>
      <c r="L15" s="5">
        <f t="shared" si="1"/>
        <v>0</v>
      </c>
      <c r="M15" s="5">
        <f t="shared" si="1"/>
        <v>0</v>
      </c>
      <c r="N15" s="5">
        <f>SUM(B15:M15)</f>
        <v>1164</v>
      </c>
    </row>
    <row r="16" spans="1:14" x14ac:dyDescent="0.25">
      <c r="A16" s="5" t="s">
        <v>35</v>
      </c>
      <c r="B16" s="23">
        <f>IF(B12-(B17+B14+B15)&gt;0,MIN($B$9,(B12-B17-B14-B15)),0)</f>
        <v>0</v>
      </c>
      <c r="C16" s="5">
        <f t="shared" ref="C16:M16" si="2">IF(C12-(C17+C14+C15)&gt;0,MIN($B$9,(C12-C17-C14-C15)),0)</f>
        <v>0</v>
      </c>
      <c r="D16" s="5">
        <f t="shared" si="2"/>
        <v>0</v>
      </c>
      <c r="E16" s="5">
        <f t="shared" si="2"/>
        <v>0</v>
      </c>
      <c r="F16" s="5">
        <f t="shared" si="2"/>
        <v>0</v>
      </c>
      <c r="G16" s="5">
        <f t="shared" si="2"/>
        <v>206</v>
      </c>
      <c r="H16" s="5">
        <f t="shared" si="2"/>
        <v>254</v>
      </c>
      <c r="I16" s="5">
        <f t="shared" si="2"/>
        <v>416</v>
      </c>
      <c r="J16" s="5">
        <f t="shared" si="2"/>
        <v>0</v>
      </c>
      <c r="K16" s="5">
        <f t="shared" si="2"/>
        <v>0</v>
      </c>
      <c r="L16" s="5">
        <f t="shared" si="2"/>
        <v>0</v>
      </c>
      <c r="M16" s="5">
        <f t="shared" si="2"/>
        <v>0</v>
      </c>
      <c r="N16" s="5">
        <f>SUM(B16:M16)</f>
        <v>876</v>
      </c>
    </row>
    <row r="17" spans="1:14" x14ac:dyDescent="0.25">
      <c r="A17" s="5" t="s">
        <v>14</v>
      </c>
      <c r="B17" s="5">
        <f>$B$10</f>
        <v>0</v>
      </c>
      <c r="C17" s="5">
        <f>B18</f>
        <v>180</v>
      </c>
      <c r="D17" s="5">
        <f t="shared" ref="D17:M17" si="3">C18</f>
        <v>130</v>
      </c>
      <c r="E17" s="5">
        <f t="shared" si="3"/>
        <v>150</v>
      </c>
      <c r="F17" s="5">
        <f t="shared" si="3"/>
        <v>30</v>
      </c>
      <c r="G17" s="5">
        <f t="shared" si="3"/>
        <v>0</v>
      </c>
      <c r="H17" s="5">
        <f t="shared" si="3"/>
        <v>0</v>
      </c>
      <c r="I17" s="5">
        <f t="shared" si="3"/>
        <v>0</v>
      </c>
      <c r="J17" s="5">
        <f t="shared" si="3"/>
        <v>0</v>
      </c>
      <c r="K17" s="5">
        <f t="shared" si="3"/>
        <v>0</v>
      </c>
      <c r="L17" s="5">
        <f t="shared" si="3"/>
        <v>0</v>
      </c>
      <c r="M17" s="5">
        <f t="shared" si="3"/>
        <v>80</v>
      </c>
      <c r="N17" s="5"/>
    </row>
    <row r="18" spans="1:14" x14ac:dyDescent="0.25">
      <c r="A18" s="5" t="s">
        <v>15</v>
      </c>
      <c r="B18" s="23">
        <f>IF((B17+B14+B15+B16-B12)&gt;0,(B17+B14+B15+B16-B12),0)</f>
        <v>180</v>
      </c>
      <c r="C18" s="5">
        <f t="shared" ref="C18:M18" si="4">IF((C17+C14+C15+C16-C12)&gt;0,(C17+C14+C15+C16-C12),0)</f>
        <v>130</v>
      </c>
      <c r="D18" s="5">
        <f t="shared" si="4"/>
        <v>150</v>
      </c>
      <c r="E18" s="5">
        <f t="shared" si="4"/>
        <v>30</v>
      </c>
      <c r="F18" s="5">
        <f t="shared" si="4"/>
        <v>0</v>
      </c>
      <c r="G18" s="5">
        <f t="shared" si="4"/>
        <v>0</v>
      </c>
      <c r="H18" s="5">
        <f t="shared" si="4"/>
        <v>0</v>
      </c>
      <c r="I18" s="5">
        <f t="shared" si="4"/>
        <v>0</v>
      </c>
      <c r="J18" s="5">
        <f t="shared" si="4"/>
        <v>0</v>
      </c>
      <c r="K18" s="5">
        <f t="shared" si="4"/>
        <v>0</v>
      </c>
      <c r="L18" s="5">
        <f t="shared" si="4"/>
        <v>80</v>
      </c>
      <c r="M18" s="5">
        <f t="shared" si="4"/>
        <v>280</v>
      </c>
      <c r="N18" s="5"/>
    </row>
    <row r="19" spans="1:14" x14ac:dyDescent="0.25">
      <c r="A19" s="5" t="s">
        <v>16</v>
      </c>
      <c r="B19" s="5">
        <f>(B17+B18)/2</f>
        <v>90</v>
      </c>
      <c r="C19" s="5">
        <f t="shared" ref="C19:M19" si="5">(C17+C18)/2</f>
        <v>155</v>
      </c>
      <c r="D19" s="5">
        <f t="shared" si="5"/>
        <v>140</v>
      </c>
      <c r="E19" s="5">
        <f t="shared" si="5"/>
        <v>90</v>
      </c>
      <c r="F19" s="5">
        <f t="shared" si="5"/>
        <v>15</v>
      </c>
      <c r="G19" s="5">
        <f t="shared" si="5"/>
        <v>0</v>
      </c>
      <c r="H19" s="5">
        <f t="shared" si="5"/>
        <v>0</v>
      </c>
      <c r="I19" s="5">
        <f t="shared" si="5"/>
        <v>0</v>
      </c>
      <c r="J19" s="5">
        <f t="shared" si="5"/>
        <v>0</v>
      </c>
      <c r="K19" s="5">
        <f t="shared" si="5"/>
        <v>0</v>
      </c>
      <c r="L19" s="5">
        <f t="shared" si="5"/>
        <v>40</v>
      </c>
      <c r="M19" s="5">
        <f t="shared" si="5"/>
        <v>180</v>
      </c>
      <c r="N19" s="5"/>
    </row>
    <row r="20" spans="1:14" x14ac:dyDescent="0.25">
      <c r="A20" s="7" t="s">
        <v>18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x14ac:dyDescent="0.25">
      <c r="A21" s="5" t="s">
        <v>19</v>
      </c>
      <c r="B21" s="5">
        <f t="shared" ref="B21:M21" si="6">($B$2*B14)</f>
        <v>176000</v>
      </c>
      <c r="C21" s="5">
        <f t="shared" si="6"/>
        <v>160000</v>
      </c>
      <c r="D21" s="5">
        <f t="shared" si="6"/>
        <v>184000</v>
      </c>
      <c r="E21" s="5">
        <f t="shared" si="6"/>
        <v>176000</v>
      </c>
      <c r="F21" s="5">
        <f t="shared" si="6"/>
        <v>192000</v>
      </c>
      <c r="G21" s="5">
        <f t="shared" si="6"/>
        <v>176000</v>
      </c>
      <c r="H21" s="5">
        <f t="shared" si="6"/>
        <v>184000</v>
      </c>
      <c r="I21" s="5">
        <f t="shared" si="6"/>
        <v>136000</v>
      </c>
      <c r="J21" s="5">
        <f t="shared" si="6"/>
        <v>168000</v>
      </c>
      <c r="K21" s="5">
        <f t="shared" si="6"/>
        <v>176000</v>
      </c>
      <c r="L21" s="5">
        <f t="shared" si="6"/>
        <v>160000</v>
      </c>
      <c r="M21" s="5">
        <f t="shared" si="6"/>
        <v>160000</v>
      </c>
      <c r="N21" s="12">
        <f>SUM(B21:M21)</f>
        <v>2048000</v>
      </c>
    </row>
    <row r="22" spans="1:14" x14ac:dyDescent="0.25">
      <c r="A22" s="5" t="s">
        <v>36</v>
      </c>
      <c r="B22" s="5">
        <f>(B15*$B$4)</f>
        <v>0</v>
      </c>
      <c r="C22" s="5">
        <f t="shared" ref="C22:M22" si="7">(C15*$B$4)</f>
        <v>0</v>
      </c>
      <c r="D22" s="5">
        <f t="shared" si="7"/>
        <v>0</v>
      </c>
      <c r="E22" s="5">
        <f t="shared" si="7"/>
        <v>0</v>
      </c>
      <c r="F22" s="5">
        <f t="shared" si="7"/>
        <v>78000</v>
      </c>
      <c r="G22" s="5">
        <f t="shared" si="7"/>
        <v>79200</v>
      </c>
      <c r="H22" s="5">
        <f t="shared" si="7"/>
        <v>82800</v>
      </c>
      <c r="I22" s="5">
        <f t="shared" si="7"/>
        <v>61200</v>
      </c>
      <c r="J22" s="5">
        <f t="shared" si="7"/>
        <v>48000</v>
      </c>
      <c r="K22" s="5">
        <f t="shared" si="7"/>
        <v>0</v>
      </c>
      <c r="L22" s="5">
        <f t="shared" si="7"/>
        <v>0</v>
      </c>
      <c r="M22" s="5">
        <f t="shared" si="7"/>
        <v>0</v>
      </c>
      <c r="N22" s="12">
        <f>SUM(B22:M22)</f>
        <v>349200</v>
      </c>
    </row>
    <row r="23" spans="1:14" x14ac:dyDescent="0.25">
      <c r="A23" s="5" t="s">
        <v>37</v>
      </c>
      <c r="B23" s="5">
        <f>(B16*$B$5)</f>
        <v>0</v>
      </c>
      <c r="C23" s="5">
        <f t="shared" ref="C23:M23" si="8">(C16*$B$5)</f>
        <v>0</v>
      </c>
      <c r="D23" s="5">
        <f t="shared" si="8"/>
        <v>0</v>
      </c>
      <c r="E23" s="5">
        <f t="shared" si="8"/>
        <v>0</v>
      </c>
      <c r="F23" s="5">
        <f t="shared" si="8"/>
        <v>0</v>
      </c>
      <c r="G23" s="5">
        <f t="shared" si="8"/>
        <v>72100</v>
      </c>
      <c r="H23" s="5">
        <f t="shared" si="8"/>
        <v>88900</v>
      </c>
      <c r="I23" s="5">
        <f t="shared" si="8"/>
        <v>145600</v>
      </c>
      <c r="J23" s="5">
        <f t="shared" si="8"/>
        <v>0</v>
      </c>
      <c r="K23" s="5">
        <f t="shared" si="8"/>
        <v>0</v>
      </c>
      <c r="L23" s="5">
        <f t="shared" si="8"/>
        <v>0</v>
      </c>
      <c r="M23" s="5">
        <f t="shared" si="8"/>
        <v>0</v>
      </c>
      <c r="N23" s="12">
        <f>SUM(B23:M23)</f>
        <v>306600</v>
      </c>
    </row>
    <row r="24" spans="1:14" x14ac:dyDescent="0.25">
      <c r="A24" s="5" t="s">
        <v>20</v>
      </c>
      <c r="B24" s="5">
        <f>($B$6*B19)</f>
        <v>900</v>
      </c>
      <c r="C24" s="5">
        <f t="shared" ref="C24:M24" si="9">($B$6*C19)</f>
        <v>1550</v>
      </c>
      <c r="D24" s="5">
        <f t="shared" si="9"/>
        <v>1400</v>
      </c>
      <c r="E24" s="5">
        <f t="shared" si="9"/>
        <v>900</v>
      </c>
      <c r="F24" s="5">
        <f t="shared" si="9"/>
        <v>150</v>
      </c>
      <c r="G24" s="5">
        <f t="shared" si="9"/>
        <v>0</v>
      </c>
      <c r="H24" s="5">
        <f t="shared" si="9"/>
        <v>0</v>
      </c>
      <c r="I24" s="5">
        <f t="shared" si="9"/>
        <v>0</v>
      </c>
      <c r="J24" s="5">
        <f t="shared" si="9"/>
        <v>0</v>
      </c>
      <c r="K24" s="5">
        <f t="shared" si="9"/>
        <v>0</v>
      </c>
      <c r="L24" s="5">
        <f t="shared" si="9"/>
        <v>400</v>
      </c>
      <c r="M24" s="5">
        <f t="shared" si="9"/>
        <v>1800</v>
      </c>
      <c r="N24" s="12">
        <f>SUM(B24:M24)</f>
        <v>7100</v>
      </c>
    </row>
    <row r="25" spans="1:14" x14ac:dyDescent="0.25">
      <c r="A25" s="8" t="s">
        <v>22</v>
      </c>
      <c r="B25" s="5">
        <f>(B21+B22+B23+B24)</f>
        <v>176900</v>
      </c>
      <c r="C25" s="5">
        <f t="shared" ref="C25:M25" si="10">(C21+C22+C23+C24)</f>
        <v>161550</v>
      </c>
      <c r="D25" s="5">
        <f t="shared" si="10"/>
        <v>185400</v>
      </c>
      <c r="E25" s="5">
        <f t="shared" si="10"/>
        <v>176900</v>
      </c>
      <c r="F25" s="5">
        <f t="shared" si="10"/>
        <v>270150</v>
      </c>
      <c r="G25" s="5">
        <f t="shared" si="10"/>
        <v>327300</v>
      </c>
      <c r="H25" s="5">
        <f t="shared" si="10"/>
        <v>355700</v>
      </c>
      <c r="I25" s="5">
        <f t="shared" si="10"/>
        <v>342800</v>
      </c>
      <c r="J25" s="5">
        <f t="shared" si="10"/>
        <v>216000</v>
      </c>
      <c r="K25" s="5">
        <f t="shared" si="10"/>
        <v>176000</v>
      </c>
      <c r="L25" s="5">
        <f t="shared" si="10"/>
        <v>160400</v>
      </c>
      <c r="M25" s="5">
        <f t="shared" si="10"/>
        <v>161800</v>
      </c>
      <c r="N25" s="25">
        <f>SUM(B25:M25)</f>
        <v>2710900</v>
      </c>
    </row>
    <row r="26" spans="1:14" x14ac:dyDescent="0.25">
      <c r="A26" s="20" t="s">
        <v>63</v>
      </c>
    </row>
    <row r="27" spans="1:14" x14ac:dyDescent="0.25">
      <c r="A27" s="20" t="s">
        <v>64</v>
      </c>
      <c r="B27" s="20" t="s">
        <v>67</v>
      </c>
    </row>
    <row r="28" spans="1:14" x14ac:dyDescent="0.25">
      <c r="A28" s="20" t="s">
        <v>65</v>
      </c>
      <c r="D28" s="20" t="s">
        <v>66</v>
      </c>
      <c r="L28" s="26" t="s">
        <v>72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Level Plan</vt:lpstr>
      <vt:lpstr>Chase Plan</vt:lpstr>
      <vt:lpstr>Mixed Plan</vt:lpstr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2013-10-15T10:35:28Z</dcterms:created>
  <dcterms:modified xsi:type="dcterms:W3CDTF">2016-12-29T22:24:35Z</dcterms:modified>
</cp:coreProperties>
</file>